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AG\Shannon PT Co\Agronomy\"/>
    </mc:Choice>
  </mc:AlternateContent>
  <xr:revisionPtr revIDLastSave="0" documentId="13_ncr:1_{E1BAC206-041A-4A4D-868F-769DE1D05D4B}" xr6:coauthVersionLast="47" xr6:coauthVersionMax="47" xr10:uidLastSave="{00000000-0000-0000-0000-000000000000}"/>
  <bookViews>
    <workbookView xWindow="-108" yWindow="-108" windowWidth="23256" windowHeight="12576" xr2:uid="{59FED914-88C6-403F-B187-E2DAB5CB5F3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1" i="1" l="1"/>
  <c r="O55" i="1"/>
  <c r="O53" i="1"/>
  <c r="O51" i="1"/>
  <c r="O49" i="1"/>
  <c r="L55" i="1"/>
  <c r="L53" i="1"/>
  <c r="L51" i="1"/>
  <c r="L49" i="1"/>
  <c r="S55" i="1"/>
  <c r="R55" i="1"/>
  <c r="S53" i="1"/>
  <c r="R53" i="1"/>
  <c r="S51" i="1"/>
  <c r="R51" i="1"/>
  <c r="S49" i="1"/>
  <c r="R49" i="1"/>
  <c r="J55" i="1"/>
  <c r="J53" i="1"/>
  <c r="J51" i="1"/>
  <c r="J49" i="1"/>
  <c r="K55" i="1"/>
  <c r="K53" i="1"/>
  <c r="K51" i="1"/>
  <c r="K49" i="1"/>
  <c r="M55" i="1"/>
  <c r="M53" i="1"/>
  <c r="M51" i="1"/>
  <c r="I55" i="1"/>
  <c r="I53" i="1"/>
  <c r="I49" i="1"/>
  <c r="I51" i="1"/>
  <c r="M49" i="1"/>
  <c r="N49" i="1" l="1" a="1"/>
  <c r="N49" i="1" s="1"/>
  <c r="Q49" i="1" s="1"/>
  <c r="N51" i="1" a="1"/>
  <c r="N51" i="1" s="1"/>
  <c r="N53" i="1" a="1"/>
  <c r="N53" i="1" s="1"/>
  <c r="N55" i="1" a="1"/>
  <c r="N55" i="1" s="1"/>
  <c r="P55" i="1" l="1"/>
  <c r="Q55" i="1"/>
  <c r="P53" i="1"/>
  <c r="Q53" i="1"/>
  <c r="P51" i="1"/>
  <c r="P4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<sst xmlns="http://schemas.openxmlformats.org/spreadsheetml/2006/main" count="89" uniqueCount="59">
  <si>
    <t>ie</t>
  </si>
  <si>
    <t>(ie) Internal Efficiency and Soil Organic Matter Mineralization Coefficient by Crop</t>
  </si>
  <si>
    <t>Crop</t>
  </si>
  <si>
    <t>ie (lbs N/bu grain)</t>
  </si>
  <si>
    <r>
      <t>K</t>
    </r>
    <r>
      <rPr>
        <vertAlign val="subscript"/>
        <sz val="11"/>
        <color theme="1"/>
        <rFont val="Calibri"/>
        <family val="2"/>
        <scheme val="minor"/>
      </rPr>
      <t>om</t>
    </r>
    <r>
      <rPr>
        <sz val="11"/>
        <color theme="1"/>
        <rFont val="Calibri"/>
        <family val="2"/>
        <scheme val="minor"/>
      </rPr>
      <t xml:space="preserve"> (lbs N/% SOM)</t>
    </r>
  </si>
  <si>
    <t>Irrigated Corn</t>
  </si>
  <si>
    <t>Non-irrigated Corn</t>
  </si>
  <si>
    <t>Sorghum</t>
  </si>
  <si>
    <t>Wheat</t>
  </si>
  <si>
    <t>(re) N Recovery Efficiency - lb N uptake/lb N applied</t>
  </si>
  <si>
    <t>High (injected + split)</t>
  </si>
  <si>
    <t>Default (pre-plant)</t>
  </si>
  <si>
    <t>Low (broadcast, fall-applied)</t>
  </si>
  <si>
    <t>(se) Soil Efficiency - lb N uptake/lb N in soil</t>
  </si>
  <si>
    <t>Low N loss</t>
  </si>
  <si>
    <t>High N loss</t>
  </si>
  <si>
    <t>Nrec = [(ie/re)*EY) - (se)*NO3 - kom*SOM - PCA</t>
  </si>
  <si>
    <t>Nrec = lb N/ac</t>
  </si>
  <si>
    <t>ie = internal efficiency (lb N uptake/bu)</t>
  </si>
  <si>
    <t>re = recovery efficiency (lb N uptake/lb N available)</t>
  </si>
  <si>
    <t>EY = expected yield (bu/ac)</t>
  </si>
  <si>
    <t>se = soil efficiency (lb N available/lb N present)</t>
  </si>
  <si>
    <t>NO3 = residual soil nitrate (lb N/ac)</t>
  </si>
  <si>
    <t>kom = N mineralization of soil organic matter (lb N/ac-%SOM)</t>
  </si>
  <si>
    <t>SOM = soil organic matter (%)</t>
  </si>
  <si>
    <t>PCA = previous crop adjustment</t>
  </si>
  <si>
    <t>Intended Crop</t>
  </si>
  <si>
    <t>Yield Goal</t>
  </si>
  <si>
    <t>Previous Crop</t>
  </si>
  <si>
    <t>NO3</t>
  </si>
  <si>
    <t>Sampling Depth</t>
  </si>
  <si>
    <t>ppm NO3 soil test</t>
  </si>
  <si>
    <t>Default 30 lb N/ac</t>
  </si>
  <si>
    <t>SOM</t>
  </si>
  <si>
    <t>Default 2%</t>
  </si>
  <si>
    <t>re</t>
  </si>
  <si>
    <t>se</t>
  </si>
  <si>
    <t>Calc</t>
  </si>
  <si>
    <t>Expected Yield</t>
  </si>
  <si>
    <t>kom</t>
  </si>
  <si>
    <t>PCA</t>
  </si>
  <si>
    <t>Previous Crop Adjustment</t>
  </si>
  <si>
    <t>Soybeans</t>
  </si>
  <si>
    <t>Fallow</t>
  </si>
  <si>
    <t>Sunflowers</t>
  </si>
  <si>
    <t>Nrec</t>
  </si>
  <si>
    <t>N Recovery Efficiency</t>
  </si>
  <si>
    <t>Soil Efficiency</t>
  </si>
  <si>
    <t>NO3 (inches)</t>
  </si>
  <si>
    <t>24 inches, if possible, or use default</t>
  </si>
  <si>
    <t>Old Nrec</t>
  </si>
  <si>
    <t>Old KSU Crop Factor</t>
  </si>
  <si>
    <t>Old Factor</t>
  </si>
  <si>
    <t>K-State Nitrogen Rate Recommendations - 2023 vs. 2003 Yield Goal Equations</t>
  </si>
  <si>
    <t>Spreadsheet by Shannon Blocker, Pottawatomie County Extension Agent, Agriculture and Natural Resources</t>
  </si>
  <si>
    <t>Based on equations developed by D. Ruiz Diaz, D. Mengel, et. al.</t>
  </si>
  <si>
    <t>Required input</t>
  </si>
  <si>
    <t>Optional input</t>
  </si>
  <si>
    <t>Current 2023 K-State N Recommendation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</si>
</sst>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0" fontId="0" fillId="3" borderId="0" xfId="0" applyFill="1"/>
    <xf numFmtId="0" fontId="2" fillId="0" borderId="0" xfId="0" applyFont="1"/>
    <xf numFmtId="0" fontId="3" fillId="0" borderId="0" xfId="0" applyFont="1"/>
    <xf numFmtId="0" fontId="0" fillId="4" borderId="0" xfId="0" applyFill="1"/>
    <xf numFmtId="0" fontId="0" fillId="5" borderId="0" xfId="0" applyFill="1"/>
    <xf numFmtId="1" fontId="0" fillId="5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17EBA-628B-424E-9EFD-27EF4B035320}">
  <sheetPr codeName="Sheet1"/>
  <dimension ref="A1:S55"/>
  <sheetViews>
    <sheetView tabSelected="1" workbookViewId="0"/>
  </sheetViews>
  <sheetFormatPr defaultRowHeight="14.4" x14ac:dyDescent="0.3"/>
  <cols>
    <col min="1" max="1" width="16.33203125" customWidth="1"/>
    <col min="2" max="2" width="12.5546875" customWidth="1"/>
    <col min="3" max="3" width="9.6640625" customWidth="1"/>
    <col min="4" max="4" width="23.88671875" customWidth="1"/>
    <col min="5" max="5" width="12.109375" customWidth="1"/>
    <col min="6" max="6" width="13.21875" customWidth="1"/>
    <col min="7" max="7" width="15.109375" customWidth="1"/>
    <col min="8" max="8" width="6.77734375" customWidth="1"/>
    <col min="9" max="15" width="5" hidden="1" customWidth="1"/>
    <col min="16" max="16" width="7.77734375" customWidth="1"/>
    <col min="18" max="19" width="2.77734375" hidden="1" customWidth="1"/>
  </cols>
  <sheetData>
    <row r="1" spans="1:5" ht="25.8" x14ac:dyDescent="0.5">
      <c r="A1" s="9" t="s">
        <v>53</v>
      </c>
    </row>
    <row r="2" spans="1:5" ht="18" x14ac:dyDescent="0.35">
      <c r="A2" s="10" t="s">
        <v>54</v>
      </c>
    </row>
    <row r="3" spans="1:5" ht="18" x14ac:dyDescent="0.35">
      <c r="A3" s="10" t="s">
        <v>55</v>
      </c>
    </row>
    <row r="4" spans="1:5" hidden="1" x14ac:dyDescent="0.3">
      <c r="A4" t="s">
        <v>41</v>
      </c>
    </row>
    <row r="5" spans="1:5" hidden="1" x14ac:dyDescent="0.3">
      <c r="B5" t="s">
        <v>26</v>
      </c>
    </row>
    <row r="6" spans="1:5" hidden="1" x14ac:dyDescent="0.3">
      <c r="A6" t="s">
        <v>28</v>
      </c>
      <c r="B6" t="s">
        <v>8</v>
      </c>
      <c r="C6" t="s">
        <v>5</v>
      </c>
      <c r="D6" t="s">
        <v>6</v>
      </c>
      <c r="E6" t="s">
        <v>7</v>
      </c>
    </row>
    <row r="7" spans="1:5" hidden="1" x14ac:dyDescent="0.3">
      <c r="A7" t="s">
        <v>42</v>
      </c>
      <c r="B7">
        <v>0</v>
      </c>
      <c r="C7">
        <v>40</v>
      </c>
      <c r="D7">
        <v>40</v>
      </c>
      <c r="E7">
        <v>40</v>
      </c>
    </row>
    <row r="8" spans="1:5" hidden="1" x14ac:dyDescent="0.3">
      <c r="A8" t="s">
        <v>43</v>
      </c>
      <c r="B8">
        <v>20</v>
      </c>
      <c r="C8">
        <v>0</v>
      </c>
      <c r="D8">
        <v>20</v>
      </c>
      <c r="E8">
        <v>20</v>
      </c>
    </row>
    <row r="9" spans="1:5" hidden="1" x14ac:dyDescent="0.3">
      <c r="A9" t="s">
        <v>7</v>
      </c>
      <c r="B9">
        <v>-30</v>
      </c>
      <c r="C9">
        <v>0</v>
      </c>
      <c r="D9">
        <v>0</v>
      </c>
      <c r="E9">
        <v>0</v>
      </c>
    </row>
    <row r="10" spans="1:5" hidden="1" x14ac:dyDescent="0.3">
      <c r="A10" t="s">
        <v>44</v>
      </c>
      <c r="B10">
        <v>-30</v>
      </c>
      <c r="C10">
        <v>0</v>
      </c>
      <c r="D10">
        <v>0</v>
      </c>
      <c r="E10">
        <v>0</v>
      </c>
    </row>
    <row r="11" spans="1:5" hidden="1" x14ac:dyDescent="0.3">
      <c r="A11" t="s">
        <v>8</v>
      </c>
      <c r="B11">
        <v>0</v>
      </c>
      <c r="C11">
        <v>0</v>
      </c>
      <c r="D11">
        <v>0</v>
      </c>
      <c r="E11">
        <v>0</v>
      </c>
    </row>
    <row r="12" spans="1:5" hidden="1" x14ac:dyDescent="0.3">
      <c r="A12" t="s">
        <v>5</v>
      </c>
      <c r="B12">
        <v>0</v>
      </c>
      <c r="C12">
        <v>0</v>
      </c>
      <c r="D12">
        <v>0</v>
      </c>
      <c r="E12">
        <v>0</v>
      </c>
    </row>
    <row r="13" spans="1:5" hidden="1" x14ac:dyDescent="0.3">
      <c r="A13" t="s">
        <v>6</v>
      </c>
      <c r="B13">
        <v>0</v>
      </c>
      <c r="C13">
        <v>0</v>
      </c>
      <c r="D13">
        <v>0</v>
      </c>
      <c r="E13">
        <v>0</v>
      </c>
    </row>
    <row r="14" spans="1:5" hidden="1" x14ac:dyDescent="0.3"/>
    <row r="15" spans="1:5" hidden="1" x14ac:dyDescent="0.3"/>
    <row r="16" spans="1:5" hidden="1" x14ac:dyDescent="0.3">
      <c r="A16" t="s">
        <v>1</v>
      </c>
    </row>
    <row r="17" spans="1:6" ht="15.6" hidden="1" x14ac:dyDescent="0.35">
      <c r="A17" t="s">
        <v>2</v>
      </c>
      <c r="B17" t="s">
        <v>3</v>
      </c>
      <c r="C17" t="s">
        <v>4</v>
      </c>
    </row>
    <row r="18" spans="1:6" hidden="1" x14ac:dyDescent="0.3">
      <c r="A18" t="s">
        <v>5</v>
      </c>
      <c r="B18">
        <v>0.84</v>
      </c>
      <c r="C18">
        <v>20</v>
      </c>
    </row>
    <row r="19" spans="1:6" hidden="1" x14ac:dyDescent="0.3">
      <c r="A19" t="s">
        <v>6</v>
      </c>
      <c r="B19">
        <v>0.88</v>
      </c>
      <c r="C19">
        <v>20</v>
      </c>
    </row>
    <row r="20" spans="1:6" hidden="1" x14ac:dyDescent="0.3">
      <c r="A20" t="s">
        <v>7</v>
      </c>
      <c r="B20" s="3">
        <v>1.2</v>
      </c>
      <c r="C20">
        <v>20</v>
      </c>
    </row>
    <row r="21" spans="1:6" hidden="1" x14ac:dyDescent="0.3">
      <c r="A21" t="s">
        <v>8</v>
      </c>
      <c r="B21">
        <v>1.45</v>
      </c>
      <c r="C21">
        <v>10</v>
      </c>
    </row>
    <row r="22" spans="1:6" hidden="1" x14ac:dyDescent="0.3"/>
    <row r="23" spans="1:6" hidden="1" x14ac:dyDescent="0.3"/>
    <row r="24" spans="1:6" hidden="1" x14ac:dyDescent="0.3">
      <c r="A24" t="s">
        <v>9</v>
      </c>
    </row>
    <row r="25" spans="1:6" hidden="1" x14ac:dyDescent="0.3">
      <c r="A25" t="s">
        <v>10</v>
      </c>
      <c r="B25" s="3">
        <v>0.7</v>
      </c>
    </row>
    <row r="26" spans="1:6" hidden="1" x14ac:dyDescent="0.3">
      <c r="A26" t="s">
        <v>11</v>
      </c>
      <c r="B26">
        <v>0.65</v>
      </c>
    </row>
    <row r="27" spans="1:6" hidden="1" x14ac:dyDescent="0.3">
      <c r="A27" t="s">
        <v>12</v>
      </c>
      <c r="B27">
        <v>0.55000000000000004</v>
      </c>
    </row>
    <row r="28" spans="1:6" hidden="1" x14ac:dyDescent="0.3"/>
    <row r="29" spans="1:6" hidden="1" x14ac:dyDescent="0.3"/>
    <row r="30" spans="1:6" hidden="1" x14ac:dyDescent="0.3">
      <c r="A30" t="s">
        <v>13</v>
      </c>
      <c r="E30" t="s">
        <v>51</v>
      </c>
    </row>
    <row r="31" spans="1:6" hidden="1" x14ac:dyDescent="0.3">
      <c r="A31" t="s">
        <v>14</v>
      </c>
      <c r="B31" s="2">
        <v>1</v>
      </c>
      <c r="E31" t="s">
        <v>8</v>
      </c>
      <c r="F31">
        <v>2.4</v>
      </c>
    </row>
    <row r="32" spans="1:6" hidden="1" x14ac:dyDescent="0.3">
      <c r="A32" t="s">
        <v>15</v>
      </c>
      <c r="B32">
        <v>0.7</v>
      </c>
      <c r="E32" t="s">
        <v>5</v>
      </c>
      <c r="F32">
        <v>1.6</v>
      </c>
    </row>
    <row r="33" spans="1:17" hidden="1" x14ac:dyDescent="0.3">
      <c r="E33" t="s">
        <v>6</v>
      </c>
      <c r="F33">
        <v>1.6</v>
      </c>
    </row>
    <row r="34" spans="1:17" hidden="1" x14ac:dyDescent="0.3">
      <c r="E34" t="s">
        <v>7</v>
      </c>
      <c r="F34">
        <v>1.6</v>
      </c>
    </row>
    <row r="35" spans="1:17" x14ac:dyDescent="0.3">
      <c r="A35" t="s">
        <v>16</v>
      </c>
    </row>
    <row r="36" spans="1:17" x14ac:dyDescent="0.3">
      <c r="E36" s="11"/>
      <c r="F36" t="s">
        <v>56</v>
      </c>
    </row>
    <row r="37" spans="1:17" x14ac:dyDescent="0.3">
      <c r="A37" t="s">
        <v>17</v>
      </c>
      <c r="E37" s="8"/>
      <c r="F37" t="s">
        <v>57</v>
      </c>
    </row>
    <row r="38" spans="1:17" x14ac:dyDescent="0.3">
      <c r="A38" t="s">
        <v>18</v>
      </c>
      <c r="E38" s="12"/>
      <c r="F38" t="s">
        <v>58</v>
      </c>
    </row>
    <row r="39" spans="1:17" x14ac:dyDescent="0.3">
      <c r="A39" t="s">
        <v>19</v>
      </c>
    </row>
    <row r="40" spans="1:17" x14ac:dyDescent="0.3">
      <c r="A40" t="s">
        <v>20</v>
      </c>
    </row>
    <row r="41" spans="1:17" x14ac:dyDescent="0.3">
      <c r="A41" t="s">
        <v>21</v>
      </c>
    </row>
    <row r="42" spans="1:17" x14ac:dyDescent="0.3">
      <c r="A42" t="s">
        <v>22</v>
      </c>
    </row>
    <row r="43" spans="1:17" x14ac:dyDescent="0.3">
      <c r="A43" t="s">
        <v>23</v>
      </c>
    </row>
    <row r="44" spans="1:17" x14ac:dyDescent="0.3">
      <c r="A44" t="s">
        <v>24</v>
      </c>
    </row>
    <row r="45" spans="1:17" x14ac:dyDescent="0.3">
      <c r="A45" t="s">
        <v>25</v>
      </c>
      <c r="N45" s="5"/>
      <c r="O45" s="5"/>
    </row>
    <row r="46" spans="1:17" x14ac:dyDescent="0.3">
      <c r="F46" t="s">
        <v>49</v>
      </c>
      <c r="L46" t="s">
        <v>32</v>
      </c>
      <c r="P46">
        <v>2023</v>
      </c>
    </row>
    <row r="47" spans="1:17" x14ac:dyDescent="0.3">
      <c r="B47" t="s">
        <v>27</v>
      </c>
      <c r="F47" t="s">
        <v>48</v>
      </c>
      <c r="H47" t="s">
        <v>34</v>
      </c>
      <c r="L47" t="s">
        <v>37</v>
      </c>
    </row>
    <row r="48" spans="1:17" x14ac:dyDescent="0.3">
      <c r="A48" t="s">
        <v>26</v>
      </c>
      <c r="B48" t="s">
        <v>38</v>
      </c>
      <c r="C48" t="s">
        <v>28</v>
      </c>
      <c r="D48" t="s">
        <v>46</v>
      </c>
      <c r="E48" t="s">
        <v>47</v>
      </c>
      <c r="F48" t="s">
        <v>30</v>
      </c>
      <c r="G48" t="s">
        <v>31</v>
      </c>
      <c r="H48" t="s">
        <v>33</v>
      </c>
      <c r="I48" t="s">
        <v>0</v>
      </c>
      <c r="J48" s="5" t="s">
        <v>35</v>
      </c>
      <c r="K48" s="5" t="s">
        <v>36</v>
      </c>
      <c r="L48" t="s">
        <v>29</v>
      </c>
      <c r="M48" t="s">
        <v>39</v>
      </c>
      <c r="N48" s="5" t="s">
        <v>40</v>
      </c>
      <c r="O48" s="5" t="s">
        <v>52</v>
      </c>
      <c r="P48" t="s">
        <v>45</v>
      </c>
      <c r="Q48" t="s">
        <v>50</v>
      </c>
    </row>
    <row r="49" spans="1:19" x14ac:dyDescent="0.3">
      <c r="A49" s="4" t="s">
        <v>8</v>
      </c>
      <c r="B49" s="4">
        <v>65</v>
      </c>
      <c r="C49" s="4" t="s">
        <v>7</v>
      </c>
      <c r="D49" s="4" t="s">
        <v>10</v>
      </c>
      <c r="E49" s="4" t="s">
        <v>14</v>
      </c>
      <c r="F49" s="8"/>
      <c r="G49" s="8"/>
      <c r="H49" s="14">
        <v>3</v>
      </c>
      <c r="I49" s="3">
        <f>VLOOKUP(A49,A18:C21,2)</f>
        <v>1.45</v>
      </c>
      <c r="J49" s="6">
        <f>VLOOKUP($D49,$A$25:$B$27,2,FALSE)</f>
        <v>0.7</v>
      </c>
      <c r="K49" s="7">
        <f>VLOOKUP($E49,$A$31:$B$32,2,FALSE)</f>
        <v>1</v>
      </c>
      <c r="L49">
        <f>IF(0.3*$F49*$G49&gt;0,0.3*$F49*$G49,30)</f>
        <v>30</v>
      </c>
      <c r="M49">
        <f>VLOOKUP(A49,A18:C21,3)</f>
        <v>10</v>
      </c>
      <c r="N49" cm="1">
        <f t="array" ref="N49">INDEX($B$7:$E$13,$R49,$S49)</f>
        <v>-30</v>
      </c>
      <c r="O49">
        <f>VLOOKUP($A49,$E$31:$F$34,2,FALSE)</f>
        <v>2.4</v>
      </c>
      <c r="P49" s="13">
        <f>(($I49/$J49)*$B49)-($K49*$L49)-($M49*$H49)-$N49</f>
        <v>104.64285714285717</v>
      </c>
      <c r="Q49">
        <f>(($B49*$O49)-($H49*$M49)-$L49-$N49)</f>
        <v>126</v>
      </c>
      <c r="R49">
        <f>MATCH($C49,$A$7:$A$13,0)</f>
        <v>3</v>
      </c>
      <c r="S49">
        <f>MATCH($A49,$B$6:$E$6,0)</f>
        <v>1</v>
      </c>
    </row>
    <row r="50" spans="1:19" x14ac:dyDescent="0.3">
      <c r="H50" s="2"/>
      <c r="I50" s="3"/>
      <c r="J50" s="3"/>
      <c r="K50" s="7"/>
      <c r="P50" s="1"/>
    </row>
    <row r="51" spans="1:19" x14ac:dyDescent="0.3">
      <c r="A51" s="4" t="s">
        <v>6</v>
      </c>
      <c r="B51" s="4">
        <v>150</v>
      </c>
      <c r="C51" s="4" t="s">
        <v>43</v>
      </c>
      <c r="D51" s="4" t="s">
        <v>11</v>
      </c>
      <c r="E51" s="4" t="s">
        <v>14</v>
      </c>
      <c r="F51" s="8"/>
      <c r="G51" s="8"/>
      <c r="H51" s="14">
        <v>2</v>
      </c>
      <c r="I51" s="3">
        <f>VLOOKUP(A51,A18:C21,2)</f>
        <v>0.88</v>
      </c>
      <c r="J51" s="6">
        <f>VLOOKUP($D51,$A$25:$B$27,2,FALSE)</f>
        <v>0.65</v>
      </c>
      <c r="K51" s="7">
        <f>VLOOKUP($E51,$A$31:$B$32,2,FALSE)</f>
        <v>1</v>
      </c>
      <c r="L51">
        <f>IF(0.3*$F51*$G51&gt;0,0.3*$F51*$G51,30)</f>
        <v>30</v>
      </c>
      <c r="M51">
        <f>VLOOKUP(A51,A18:C21,3)</f>
        <v>20</v>
      </c>
      <c r="N51" cm="1">
        <f t="array" ref="N51">INDEX($B$7:$E$13,$R51,$S51)</f>
        <v>20</v>
      </c>
      <c r="O51">
        <f>VLOOKUP($A51,$E$31:$F$34,2,FALSE)</f>
        <v>1.6</v>
      </c>
      <c r="P51" s="13">
        <f>(($I51/$J51)*$B51)-($K51*$L51)-($M51*$H51)-$N51</f>
        <v>113.07692307692307</v>
      </c>
      <c r="Q51">
        <f>(($B51*$O51)-($H51*$M51)-$L51-$N51)</f>
        <v>150</v>
      </c>
      <c r="R51">
        <f>MATCH($C51,$A$7:$A$13,0)</f>
        <v>2</v>
      </c>
      <c r="S51">
        <f>MATCH($A51,$B$6:$E$6,0)</f>
        <v>3</v>
      </c>
    </row>
    <row r="52" spans="1:19" x14ac:dyDescent="0.3">
      <c r="H52" s="2"/>
      <c r="I52" s="3"/>
      <c r="J52" s="3"/>
      <c r="K52" s="7"/>
      <c r="P52" s="1"/>
    </row>
    <row r="53" spans="1:19" x14ac:dyDescent="0.3">
      <c r="A53" s="4" t="s">
        <v>7</v>
      </c>
      <c r="B53" s="4">
        <v>100</v>
      </c>
      <c r="C53" s="4" t="s">
        <v>42</v>
      </c>
      <c r="D53" s="4" t="s">
        <v>12</v>
      </c>
      <c r="E53" s="4" t="s">
        <v>15</v>
      </c>
      <c r="F53" s="8"/>
      <c r="G53" s="8"/>
      <c r="H53" s="14">
        <v>2</v>
      </c>
      <c r="I53" s="3">
        <f>VLOOKUP(A53,A18:C21,2)</f>
        <v>1.2</v>
      </c>
      <c r="J53" s="6">
        <f>VLOOKUP($D53,$A$25:$B$27,2,FALSE)</f>
        <v>0.55000000000000004</v>
      </c>
      <c r="K53" s="7">
        <f>VLOOKUP($E53,$A$31:$B$32,2,FALSE)</f>
        <v>0.7</v>
      </c>
      <c r="L53">
        <f>IF(0.3*$F53*$G53&gt;0,0.3*$F53*$G53,30)</f>
        <v>30</v>
      </c>
      <c r="M53">
        <f>VLOOKUP(A53,A18:C21,3)</f>
        <v>20</v>
      </c>
      <c r="N53" cm="1">
        <f t="array" ref="N53">INDEX($B$7:$E$13,$R53,$S53)</f>
        <v>40</v>
      </c>
      <c r="O53">
        <f>VLOOKUP($A53,$E$31:$F$34,2,FALSE)</f>
        <v>1.6</v>
      </c>
      <c r="P53" s="13">
        <f>(($I53/$J53)*$B53)-($K53*$L53)-($M53*$H53)-$N53</f>
        <v>117.18181818181816</v>
      </c>
      <c r="Q53">
        <f>(($B53*$O53)-($H53*$M53)-$L53-$N53)</f>
        <v>50</v>
      </c>
      <c r="R53">
        <f>MATCH($C53,$A$7:$A$13,0)</f>
        <v>1</v>
      </c>
      <c r="S53">
        <f>MATCH($A53,$B$6:$E$6,0)</f>
        <v>4</v>
      </c>
    </row>
    <row r="54" spans="1:19" x14ac:dyDescent="0.3">
      <c r="H54" s="2"/>
      <c r="I54" s="3"/>
      <c r="J54" s="3"/>
      <c r="K54" s="7"/>
      <c r="P54" s="1"/>
    </row>
    <row r="55" spans="1:19" x14ac:dyDescent="0.3">
      <c r="A55" s="4" t="s">
        <v>5</v>
      </c>
      <c r="B55" s="4">
        <v>225</v>
      </c>
      <c r="C55" s="4" t="s">
        <v>8</v>
      </c>
      <c r="D55" s="4" t="s">
        <v>10</v>
      </c>
      <c r="E55" s="4" t="s">
        <v>15</v>
      </c>
      <c r="F55" s="8"/>
      <c r="G55" s="8"/>
      <c r="H55" s="14">
        <v>2.5</v>
      </c>
      <c r="I55" s="3">
        <f>VLOOKUP(A55,A18:C21,2)</f>
        <v>0.84</v>
      </c>
      <c r="J55" s="6">
        <f>VLOOKUP($D55,$A$25:$B$27,2,FALSE)</f>
        <v>0.7</v>
      </c>
      <c r="K55" s="7">
        <f>VLOOKUP($E55,$A$31:$B$32,2,FALSE)</f>
        <v>0.7</v>
      </c>
      <c r="L55">
        <f>IF(0.3*$F55*$G55&gt;0,0.3*$F55*$G55,30)</f>
        <v>30</v>
      </c>
      <c r="M55">
        <f>VLOOKUP(A55,A18:C21,3)</f>
        <v>20</v>
      </c>
      <c r="N55" cm="1">
        <f t="array" ref="N55">INDEX($B$7:$E$13,$R55,$S55)</f>
        <v>0</v>
      </c>
      <c r="O55">
        <f>VLOOKUP($A55,$E$31:$F$34,2,FALSE)</f>
        <v>1.6</v>
      </c>
      <c r="P55" s="13">
        <f>(($I55/$J55)*$B55)-($K55*$L55)-($M55*$H55)-$N55</f>
        <v>199</v>
      </c>
      <c r="Q55">
        <f>(($B55*$O55)-($H55*$M55)-$L55-$N55)</f>
        <v>280</v>
      </c>
      <c r="R55">
        <f>MATCH($C55,$A$7:$A$13,0)</f>
        <v>5</v>
      </c>
      <c r="S55">
        <f>MATCH($A55,$B$6:$E$6,0)</f>
        <v>2</v>
      </c>
    </row>
  </sheetData>
  <dataValidations count="4">
    <dataValidation type="list" allowBlank="1" showInputMessage="1" showErrorMessage="1" sqref="C49 C51 C53 C55" xr:uid="{17B82418-68A5-473E-9F1E-778E6BF24CF1}">
      <formula1>$A$7:$A$13</formula1>
    </dataValidation>
    <dataValidation type="list" allowBlank="1" showInputMessage="1" showErrorMessage="1" sqref="A49 A51 A53 A55" xr:uid="{63014DE0-37F4-4F38-A06D-FF32AE592D47}">
      <formula1>$B$6:$E$6</formula1>
    </dataValidation>
    <dataValidation type="list" allowBlank="1" showInputMessage="1" showErrorMessage="1" sqref="D49 D51 D53 D55" xr:uid="{C75ADCA1-0A6C-4745-A7C9-347A319EF02D}">
      <formula1>$A$25:$A$27</formula1>
    </dataValidation>
    <dataValidation type="list" allowBlank="1" showInputMessage="1" showErrorMessage="1" sqref="E49 E51 E53 E55" xr:uid="{44E20215-07D6-4763-93E0-441949793364}">
      <formula1>$A$31:$A$32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11BE-9CB5-47EC-A3FE-1FF509572664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</dc:creator>
  <cp:lastModifiedBy>Shannon</cp:lastModifiedBy>
  <dcterms:created xsi:type="dcterms:W3CDTF">2023-03-06T22:20:25Z</dcterms:created>
  <dcterms:modified xsi:type="dcterms:W3CDTF">2023-03-08T04:07:06Z</dcterms:modified>
</cp:coreProperties>
</file>